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pricefx-my.sharepoint.com/personal/mathieu_jehanno_pricefx_com/Documents/Documents/Product/Analytics/"/>
    </mc:Choice>
  </mc:AlternateContent>
  <xr:revisionPtr revIDLastSave="71" documentId="8_{42BF0D7A-7A5A-46BE-8BBA-31C7834B88E0}" xr6:coauthVersionLast="47" xr6:coauthVersionMax="47" xr10:uidLastSave="{9E542DA2-BCA0-411C-95DD-37C4B125901E}"/>
  <bookViews>
    <workbookView xWindow="-24105" yWindow="1650" windowWidth="24015" windowHeight="14475" xr2:uid="{00000000-000D-0000-FFFF-FFFF00000000}"/>
  </bookViews>
  <sheets>
    <sheet name="Trend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K4" i="2" s="1"/>
  <c r="A15" i="2"/>
  <c r="J10" i="2" s="1"/>
  <c r="M10" i="2" s="1"/>
  <c r="K10" i="2" l="1"/>
  <c r="K3" i="2"/>
  <c r="K11" i="2"/>
  <c r="K9" i="2"/>
  <c r="K8" i="2"/>
  <c r="K7" i="2"/>
  <c r="K6" i="2"/>
  <c r="K5" i="2"/>
  <c r="J3" i="2"/>
  <c r="M3" i="2" s="1"/>
  <c r="J9" i="2"/>
  <c r="M9" i="2" s="1"/>
  <c r="J8" i="2"/>
  <c r="M8" i="2" s="1"/>
  <c r="J7" i="2"/>
  <c r="M7" i="2" s="1"/>
  <c r="J6" i="2"/>
  <c r="M6" i="2" s="1"/>
  <c r="J5" i="2"/>
  <c r="M5" i="2" s="1"/>
  <c r="J4" i="2"/>
  <c r="M4" i="2" s="1"/>
  <c r="J11" i="2"/>
  <c r="M11" i="2" s="1"/>
  <c r="T5" i="2"/>
  <c r="T4" i="2"/>
  <c r="T3" i="2"/>
  <c r="AE3" i="2"/>
  <c r="AF3" i="2"/>
  <c r="AE4" i="2"/>
  <c r="AF4" i="2"/>
  <c r="AE5" i="2"/>
  <c r="AF5" i="2"/>
  <c r="AE6" i="2"/>
  <c r="AF6" i="2"/>
  <c r="AE7" i="2"/>
  <c r="AF7" i="2"/>
  <c r="AE8" i="2"/>
  <c r="AF8" i="2"/>
  <c r="AE9" i="2"/>
  <c r="AF9" i="2"/>
  <c r="AE10" i="2"/>
  <c r="AF10" i="2"/>
  <c r="AE11" i="2"/>
  <c r="AF11" i="2"/>
  <c r="AD4" i="2"/>
  <c r="AD5" i="2"/>
  <c r="AD6" i="2"/>
  <c r="AD7" i="2"/>
  <c r="AD8" i="2"/>
  <c r="AD9" i="2"/>
  <c r="AD10" i="2"/>
  <c r="AD11" i="2"/>
  <c r="AD3" i="2"/>
  <c r="U4" i="2"/>
  <c r="V4" i="2"/>
  <c r="U5" i="2"/>
  <c r="V5" i="2"/>
  <c r="U6" i="2"/>
  <c r="V6" i="2"/>
  <c r="U7" i="2"/>
  <c r="V7" i="2"/>
  <c r="U8" i="2"/>
  <c r="V8" i="2"/>
  <c r="U9" i="2"/>
  <c r="V9" i="2"/>
  <c r="U10" i="2"/>
  <c r="V10" i="2"/>
  <c r="U11" i="2"/>
  <c r="V11" i="2"/>
  <c r="V3" i="2"/>
  <c r="U3" i="2"/>
  <c r="T6" i="2"/>
  <c r="T7" i="2"/>
  <c r="T8" i="2"/>
  <c r="T9" i="2"/>
  <c r="T10" i="2"/>
  <c r="T11" i="2"/>
  <c r="I4" i="2"/>
  <c r="I5" i="2"/>
  <c r="I6" i="2"/>
  <c r="I7" i="2"/>
  <c r="I8" i="2"/>
  <c r="I9" i="2"/>
  <c r="I10" i="2"/>
  <c r="I11" i="2"/>
  <c r="I3" i="2"/>
  <c r="H4" i="2"/>
  <c r="H5" i="2"/>
  <c r="H6" i="2"/>
  <c r="H7" i="2"/>
  <c r="H8" i="2"/>
  <c r="H9" i="2"/>
  <c r="H10" i="2"/>
  <c r="H11" i="2"/>
  <c r="H3" i="2"/>
  <c r="G4" i="2"/>
  <c r="G5" i="2"/>
  <c r="G6" i="2"/>
  <c r="G7" i="2"/>
  <c r="G8" i="2"/>
  <c r="G9" i="2"/>
  <c r="G10" i="2"/>
  <c r="G11" i="2"/>
  <c r="G3" i="2"/>
  <c r="M12" i="2" l="1"/>
  <c r="L6" i="2"/>
  <c r="T12" i="2"/>
  <c r="G12" i="2"/>
  <c r="U12" i="2"/>
  <c r="V12" i="2"/>
  <c r="I12" i="2"/>
  <c r="AD12" i="2"/>
  <c r="AF12" i="2"/>
  <c r="AE12" i="2"/>
  <c r="H12" i="2"/>
  <c r="L11" i="2" l="1"/>
  <c r="L3" i="2"/>
  <c r="L7" i="2"/>
  <c r="L4" i="2"/>
  <c r="L8" i="2"/>
  <c r="L9" i="2"/>
  <c r="L10" i="2"/>
  <c r="L5" i="2"/>
  <c r="L12" i="2" l="1"/>
  <c r="J15" i="2" s="1"/>
  <c r="J18" i="2" s="1"/>
</calcChain>
</file>

<file path=xl/sharedStrings.xml><?xml version="1.0" encoding="utf-8"?>
<sst xmlns="http://schemas.openxmlformats.org/spreadsheetml/2006/main" count="59" uniqueCount="44">
  <si>
    <t>Trend L12M</t>
  </si>
  <si>
    <t>Invoice Price [2019-M04]</t>
  </si>
  <si>
    <t>Invoice Price [2019-M05]</t>
  </si>
  <si>
    <t>Invoice Price [2019-M06]</t>
  </si>
  <si>
    <t>Invoice Price [2019-M07]</t>
  </si>
  <si>
    <t>Invoice Price [2019-M08]</t>
  </si>
  <si>
    <t>Invoice Price [2019-M09]</t>
  </si>
  <si>
    <t>Invoice Price [2019-M10]</t>
  </si>
  <si>
    <t>Invoice Price [2019-M11]</t>
  </si>
  <si>
    <t>Invoice Price [2019-M12]</t>
  </si>
  <si>
    <t>CD-00003</t>
  </si>
  <si>
    <t>CD-00006</t>
  </si>
  <si>
    <t>CD-00009</t>
  </si>
  <si>
    <t>Invoice Price [2020-M1]</t>
  </si>
  <si>
    <t>Gross Margin [2019-M04]</t>
  </si>
  <si>
    <t>Gross Margin [2019-M05]</t>
  </si>
  <si>
    <t>Gross Margin [2019-M06]</t>
  </si>
  <si>
    <t>Gross Margin [2019-M07]</t>
  </si>
  <si>
    <t>Gross Margin [2019-M08]</t>
  </si>
  <si>
    <t>Gross Margin [2019-M09]</t>
  </si>
  <si>
    <t>Gross Margin [2019-M10]</t>
  </si>
  <si>
    <t>Gross Margin [2019-M11]</t>
  </si>
  <si>
    <t>Gross Margin [2019-M12]</t>
  </si>
  <si>
    <t>Gross Margin [2020-M01]</t>
  </si>
  <si>
    <t>Quantity [2019-M04]</t>
  </si>
  <si>
    <t>Quantity [2019-M05]</t>
  </si>
  <si>
    <t>Quantity [2019-M06]</t>
  </si>
  <si>
    <t>Quantity [2019-M07]</t>
  </si>
  <si>
    <t>Quantity [2019-M08]</t>
  </si>
  <si>
    <t>Quantity [2019-M09]</t>
  </si>
  <si>
    <t>Quantity [2019-M10]</t>
  </si>
  <si>
    <t>Quantity [2019-M11]</t>
  </si>
  <si>
    <t>Quantity [2019-M12]</t>
  </si>
  <si>
    <t>Quantity [2020-M01]</t>
  </si>
  <si>
    <t>Period</t>
  </si>
  <si>
    <t>Current CIP</t>
  </si>
  <si>
    <t>x-x̄</t>
  </si>
  <si>
    <t>y-ȳ</t>
  </si>
  <si>
    <t>(x-x̄)*(y-ȳ)</t>
  </si>
  <si>
    <t>(x-x̄)²</t>
  </si>
  <si>
    <t>Average month x̄</t>
  </si>
  <si>
    <t>Average metric ȳ</t>
  </si>
  <si>
    <t>Trend %</t>
  </si>
  <si>
    <t>Trend with least 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</si>
</sst>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0" fontId="1" fillId="2" borderId="0" xfId="0" applyFont="1" applyFill="1"/>
    <xf numFmtId="165" fontId="1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workbookViewId="0">
      <selection activeCell="K17" sqref="K17"/>
    </sheetView>
  </sheetViews>
  <sheetFormatPr baseColWidth="10" defaultColWidth="9.140625" defaultRowHeight="15" x14ac:dyDescent="0.25"/>
  <cols>
    <col min="1" max="1" width="16.7109375" customWidth="1"/>
    <col min="2" max="2" width="25.140625" customWidth="1"/>
    <col min="3" max="3" width="12" customWidth="1"/>
    <col min="4" max="5" width="0" hidden="1" customWidth="1"/>
    <col min="7" max="7" width="16.140625" style="1" customWidth="1"/>
    <col min="8" max="8" width="2" style="1" hidden="1" customWidth="1"/>
    <col min="9" max="9" width="9.140625" style="1" hidden="1" customWidth="1"/>
    <col min="10" max="10" width="23.42578125" customWidth="1"/>
    <col min="11" max="13" width="17.28515625" customWidth="1"/>
    <col min="15" max="15" width="23" bestFit="1" customWidth="1"/>
    <col min="17" max="19" width="0" hidden="1" customWidth="1"/>
    <col min="21" max="22" width="0" hidden="1" customWidth="1"/>
    <col min="25" max="25" width="19.140625" bestFit="1" customWidth="1"/>
  </cols>
  <sheetData>
    <row r="1" spans="1:32" x14ac:dyDescent="0.25">
      <c r="A1" t="s">
        <v>34</v>
      </c>
      <c r="C1" s="2" t="s">
        <v>10</v>
      </c>
      <c r="D1" s="2" t="s">
        <v>11</v>
      </c>
      <c r="E1" s="2" t="s">
        <v>12</v>
      </c>
      <c r="F1" s="2"/>
      <c r="G1" s="3" t="s">
        <v>10</v>
      </c>
      <c r="H1" s="3" t="s">
        <v>11</v>
      </c>
      <c r="I1" s="3" t="s">
        <v>12</v>
      </c>
      <c r="P1" s="3" t="s">
        <v>10</v>
      </c>
      <c r="Q1" s="3" t="s">
        <v>11</v>
      </c>
      <c r="R1" s="3" t="s">
        <v>12</v>
      </c>
      <c r="T1" s="3" t="s">
        <v>10</v>
      </c>
      <c r="U1" s="3" t="s">
        <v>11</v>
      </c>
      <c r="V1" s="3" t="s">
        <v>12</v>
      </c>
      <c r="Z1" s="3" t="s">
        <v>10</v>
      </c>
      <c r="AA1" s="3" t="s">
        <v>11</v>
      </c>
      <c r="AB1" s="3" t="s">
        <v>12</v>
      </c>
      <c r="AD1" s="3" t="s">
        <v>10</v>
      </c>
      <c r="AE1" s="3" t="s">
        <v>11</v>
      </c>
      <c r="AF1" s="3" t="s">
        <v>12</v>
      </c>
    </row>
    <row r="2" spans="1:32" x14ac:dyDescent="0.25">
      <c r="B2" t="s">
        <v>1</v>
      </c>
      <c r="C2">
        <v>16972.836395238526</v>
      </c>
      <c r="D2">
        <v>16408.379154366339</v>
      </c>
      <c r="E2">
        <v>23536.088027609534</v>
      </c>
      <c r="G2" s="1" t="s">
        <v>35</v>
      </c>
      <c r="J2" t="s">
        <v>36</v>
      </c>
      <c r="K2" t="s">
        <v>37</v>
      </c>
      <c r="L2" s="1" t="s">
        <v>38</v>
      </c>
      <c r="M2" s="1" t="s">
        <v>39</v>
      </c>
      <c r="O2" t="s">
        <v>14</v>
      </c>
      <c r="P2">
        <v>5351.2888631248843</v>
      </c>
      <c r="Q2">
        <v>5362.843950247192</v>
      </c>
      <c r="R2">
        <v>7590.6332935300852</v>
      </c>
      <c r="T2" s="1"/>
      <c r="U2" s="1"/>
      <c r="V2" s="1"/>
      <c r="Y2" t="s">
        <v>24</v>
      </c>
      <c r="Z2">
        <v>5560</v>
      </c>
      <c r="AA2">
        <v>5478</v>
      </c>
      <c r="AB2">
        <v>7717</v>
      </c>
      <c r="AD2" s="1"/>
      <c r="AE2" s="1"/>
      <c r="AF2" s="1"/>
    </row>
    <row r="3" spans="1:32" x14ac:dyDescent="0.25">
      <c r="A3">
        <v>1</v>
      </c>
      <c r="B3" t="s">
        <v>2</v>
      </c>
      <c r="C3">
        <v>33801.429473850301</v>
      </c>
      <c r="D3">
        <v>26254.38599971692</v>
      </c>
      <c r="E3">
        <v>31205.439415372224</v>
      </c>
      <c r="G3" s="1">
        <f>(C3-C2)/C2</f>
        <v>0.99150151964775812</v>
      </c>
      <c r="H3" s="1">
        <f>(D3-D2)/D2</f>
        <v>0.60005968613484395</v>
      </c>
      <c r="I3" s="1">
        <f>(E3-E2)/E2</f>
        <v>0.32585497550680409</v>
      </c>
      <c r="J3">
        <f>A3-A$15</f>
        <v>-4</v>
      </c>
      <c r="K3" s="1">
        <f>C3-C$15</f>
        <v>-37201.498970399225</v>
      </c>
      <c r="L3">
        <f>J3*K3</f>
        <v>148805.9958815969</v>
      </c>
      <c r="M3">
        <f>J3*J3</f>
        <v>16</v>
      </c>
      <c r="O3" t="s">
        <v>15</v>
      </c>
      <c r="P3">
        <v>10907.440518228306</v>
      </c>
      <c r="Q3">
        <v>8418.9423285116445</v>
      </c>
      <c r="R3">
        <v>9716.5152717075161</v>
      </c>
      <c r="T3" s="1">
        <f>(P3-P2)/P2</f>
        <v>1.0382828879581185</v>
      </c>
      <c r="U3" s="1">
        <f>(Q3-Q2)/Q2</f>
        <v>0.56986524437720898</v>
      </c>
      <c r="V3" s="1">
        <f>(R3-R2)/R2</f>
        <v>0.28006648404283174</v>
      </c>
      <c r="Y3" t="s">
        <v>25</v>
      </c>
      <c r="Z3">
        <v>10631</v>
      </c>
      <c r="AA3">
        <v>8238</v>
      </c>
      <c r="AB3">
        <v>10213</v>
      </c>
      <c r="AD3" s="1">
        <f>(Z3-Z2)/Z2</f>
        <v>0.91205035971223025</v>
      </c>
      <c r="AE3" s="1">
        <f t="shared" ref="AE3:AF11" si="0">(AA3-AA2)/AA2</f>
        <v>0.50383351588170866</v>
      </c>
      <c r="AF3" s="1">
        <f t="shared" si="0"/>
        <v>0.32344175197615654</v>
      </c>
    </row>
    <row r="4" spans="1:32" x14ac:dyDescent="0.25">
      <c r="A4">
        <v>2</v>
      </c>
      <c r="B4" t="s">
        <v>3</v>
      </c>
      <c r="C4">
        <v>16893.682862551941</v>
      </c>
      <c r="D4">
        <v>14370.491262490305</v>
      </c>
      <c r="E4">
        <v>17550.640890629085</v>
      </c>
      <c r="G4" s="1">
        <f t="shared" ref="G4:G11" si="1">(C4-C3)/C3</f>
        <v>-0.50020803482227427</v>
      </c>
      <c r="H4" s="1">
        <f t="shared" ref="H4:H11" si="2">(D4-D3)/D3</f>
        <v>-0.4526441691439575</v>
      </c>
      <c r="I4" s="1">
        <f t="shared" ref="I4:I11" si="3">(E4-E3)/E3</f>
        <v>-0.43757751150322205</v>
      </c>
      <c r="J4">
        <f>A4-A$15</f>
        <v>-3</v>
      </c>
      <c r="K4" s="1">
        <f t="shared" ref="K4:K11" si="4">C4-C$15</f>
        <v>-54109.245581697585</v>
      </c>
      <c r="L4">
        <f t="shared" ref="L4:L11" si="5">J4*K4</f>
        <v>162327.73674509276</v>
      </c>
      <c r="M4">
        <f t="shared" ref="M4:M11" si="6">J4*J4</f>
        <v>9</v>
      </c>
      <c r="O4" t="s">
        <v>16</v>
      </c>
      <c r="P4">
        <v>5276.0231858226352</v>
      </c>
      <c r="Q4">
        <v>4540.0871175463963</v>
      </c>
      <c r="R4">
        <v>5468.8710790895238</v>
      </c>
      <c r="T4" s="1">
        <f>(P4-P3)/P3</f>
        <v>-0.51629136303741963</v>
      </c>
      <c r="U4" s="1">
        <f t="shared" ref="U4:U11" si="7">(Q4-Q3)/Q3</f>
        <v>-0.4607295144223868</v>
      </c>
      <c r="V4" s="1">
        <f t="shared" ref="V4:V11" si="8">(R4-R3)/R3</f>
        <v>-0.43715715705055846</v>
      </c>
      <c r="Y4" t="s">
        <v>26</v>
      </c>
      <c r="Z4">
        <v>5806</v>
      </c>
      <c r="AA4">
        <v>4886</v>
      </c>
      <c r="AB4">
        <v>5958</v>
      </c>
      <c r="AD4" s="1">
        <f t="shared" ref="AD4:AD11" si="9">(Z4-Z3)/Z3</f>
        <v>-0.45386134888533536</v>
      </c>
      <c r="AE4" s="1">
        <f t="shared" si="0"/>
        <v>-0.40689487739742658</v>
      </c>
      <c r="AF4" s="1">
        <f t="shared" si="0"/>
        <v>-0.4166258689905023</v>
      </c>
    </row>
    <row r="5" spans="1:32" x14ac:dyDescent="0.25">
      <c r="A5">
        <v>3</v>
      </c>
      <c r="B5" t="s">
        <v>4</v>
      </c>
      <c r="C5">
        <v>35457.384517525788</v>
      </c>
      <c r="D5">
        <v>29130.562659423416</v>
      </c>
      <c r="E5">
        <v>33517.893661451933</v>
      </c>
      <c r="G5" s="1">
        <f t="shared" si="1"/>
        <v>1.0988546314033052</v>
      </c>
      <c r="H5" s="1">
        <f t="shared" si="2"/>
        <v>1.027109729745961</v>
      </c>
      <c r="I5" s="1">
        <f t="shared" si="3"/>
        <v>0.90978174930058164</v>
      </c>
      <c r="J5">
        <f>A5-A$15</f>
        <v>-2</v>
      </c>
      <c r="K5" s="1">
        <f t="shared" si="4"/>
        <v>-35545.543926723738</v>
      </c>
      <c r="L5">
        <f t="shared" si="5"/>
        <v>71091.087853447476</v>
      </c>
      <c r="M5">
        <f t="shared" si="6"/>
        <v>4</v>
      </c>
      <c r="O5" t="s">
        <v>17</v>
      </c>
      <c r="P5">
        <v>11118.437490020151</v>
      </c>
      <c r="Q5">
        <v>9433.5117324292187</v>
      </c>
      <c r="R5">
        <v>10627.166705391721</v>
      </c>
      <c r="T5" s="1">
        <f>(P5-P4)/P4</f>
        <v>1.1073519009349404</v>
      </c>
      <c r="U5" s="1">
        <f t="shared" si="7"/>
        <v>1.0778261491879435</v>
      </c>
      <c r="V5" s="1">
        <f t="shared" si="8"/>
        <v>0.94321031739533479</v>
      </c>
      <c r="Y5" t="s">
        <v>27</v>
      </c>
      <c r="Z5">
        <v>11648</v>
      </c>
      <c r="AA5">
        <v>9542</v>
      </c>
      <c r="AB5">
        <v>10850</v>
      </c>
      <c r="AD5" s="1">
        <f t="shared" si="9"/>
        <v>1.0062004822597312</v>
      </c>
      <c r="AE5" s="1">
        <f t="shared" si="0"/>
        <v>0.95292672943102741</v>
      </c>
      <c r="AF5" s="1">
        <f t="shared" si="0"/>
        <v>0.8210808996307486</v>
      </c>
    </row>
    <row r="6" spans="1:32" x14ac:dyDescent="0.25">
      <c r="A6">
        <v>4</v>
      </c>
      <c r="B6" t="s">
        <v>5</v>
      </c>
      <c r="C6">
        <v>209033.26671003379</v>
      </c>
      <c r="D6">
        <v>218505.90579206904</v>
      </c>
      <c r="E6">
        <v>206751.37655166865</v>
      </c>
      <c r="G6" s="1">
        <f t="shared" si="1"/>
        <v>4.8953380108088158</v>
      </c>
      <c r="H6" s="1">
        <f t="shared" si="2"/>
        <v>6.5009160772727048</v>
      </c>
      <c r="I6" s="1">
        <f t="shared" si="3"/>
        <v>5.1683881045737694</v>
      </c>
      <c r="J6">
        <f>A6-A$15</f>
        <v>-1</v>
      </c>
      <c r="K6" s="1">
        <f t="shared" si="4"/>
        <v>138030.33826578426</v>
      </c>
      <c r="L6">
        <f t="shared" si="5"/>
        <v>-138030.33826578426</v>
      </c>
      <c r="M6">
        <f t="shared" si="6"/>
        <v>1</v>
      </c>
      <c r="O6" t="s">
        <v>18</v>
      </c>
      <c r="P6">
        <v>66637.932982923943</v>
      </c>
      <c r="Q6">
        <v>69491.87946026909</v>
      </c>
      <c r="R6">
        <v>66750.379531590486</v>
      </c>
      <c r="T6" s="1">
        <f t="shared" ref="T6:T11" si="10">(P6-P5)/P5</f>
        <v>4.9934620348171936</v>
      </c>
      <c r="U6" s="1">
        <f t="shared" si="7"/>
        <v>6.3664910196040294</v>
      </c>
      <c r="V6" s="1">
        <f t="shared" si="8"/>
        <v>5.2811077855515816</v>
      </c>
      <c r="Y6" t="s">
        <v>28</v>
      </c>
      <c r="Z6">
        <v>69219</v>
      </c>
      <c r="AA6">
        <v>72565</v>
      </c>
      <c r="AB6">
        <v>67113</v>
      </c>
      <c r="AD6" s="1">
        <f t="shared" si="9"/>
        <v>4.9425652472527473</v>
      </c>
      <c r="AE6" s="1">
        <f t="shared" si="0"/>
        <v>6.6047998323202686</v>
      </c>
      <c r="AF6" s="1">
        <f t="shared" si="0"/>
        <v>5.185529953917051</v>
      </c>
    </row>
    <row r="7" spans="1:32" x14ac:dyDescent="0.25">
      <c r="A7">
        <v>5</v>
      </c>
      <c r="B7" t="s">
        <v>6</v>
      </c>
      <c r="C7">
        <v>226890.21011652879</v>
      </c>
      <c r="D7">
        <v>234106.26455106458</v>
      </c>
      <c r="E7">
        <v>220435.61890351915</v>
      </c>
      <c r="G7" s="1">
        <f t="shared" si="1"/>
        <v>8.5426323223785003E-2</v>
      </c>
      <c r="H7" s="1">
        <f t="shared" si="2"/>
        <v>7.1395593187494416E-2</v>
      </c>
      <c r="I7" s="1">
        <f t="shared" si="3"/>
        <v>6.6186946757429227E-2</v>
      </c>
      <c r="J7">
        <f>A7-A$15</f>
        <v>0</v>
      </c>
      <c r="K7" s="1">
        <f t="shared" si="4"/>
        <v>155887.28167227926</v>
      </c>
      <c r="L7">
        <f t="shared" si="5"/>
        <v>0</v>
      </c>
      <c r="M7">
        <f t="shared" si="6"/>
        <v>0</v>
      </c>
      <c r="O7" t="s">
        <v>19</v>
      </c>
      <c r="P7">
        <v>73035.977462915005</v>
      </c>
      <c r="Q7">
        <v>74920.08185096379</v>
      </c>
      <c r="R7">
        <v>70096.303671190573</v>
      </c>
      <c r="T7" s="1">
        <f t="shared" si="10"/>
        <v>9.6012048897593641E-2</v>
      </c>
      <c r="U7" s="1">
        <f t="shared" si="7"/>
        <v>7.8112758395003409E-2</v>
      </c>
      <c r="V7" s="1">
        <f t="shared" si="8"/>
        <v>5.0125919329291377E-2</v>
      </c>
      <c r="Y7" t="s">
        <v>29</v>
      </c>
      <c r="Z7">
        <v>74440</v>
      </c>
      <c r="AA7">
        <v>76087</v>
      </c>
      <c r="AB7">
        <v>74039</v>
      </c>
      <c r="AD7" s="1">
        <f t="shared" si="9"/>
        <v>7.5427267079848023E-2</v>
      </c>
      <c r="AE7" s="1">
        <f t="shared" si="0"/>
        <v>4.8535795493695306E-2</v>
      </c>
      <c r="AF7" s="1">
        <f t="shared" si="0"/>
        <v>0.10319908214503896</v>
      </c>
    </row>
    <row r="8" spans="1:32" x14ac:dyDescent="0.25">
      <c r="A8">
        <v>6</v>
      </c>
      <c r="B8" t="s">
        <v>7</v>
      </c>
      <c r="C8">
        <v>29820.959537581559</v>
      </c>
      <c r="D8">
        <v>24665.139728924139</v>
      </c>
      <c r="E8">
        <v>25885.820478220485</v>
      </c>
      <c r="G8" s="1">
        <f t="shared" si="1"/>
        <v>-0.86856656564306678</v>
      </c>
      <c r="H8" s="1">
        <f t="shared" si="2"/>
        <v>-0.89464126568238822</v>
      </c>
      <c r="I8" s="1">
        <f t="shared" si="3"/>
        <v>-0.88256970172524485</v>
      </c>
      <c r="J8">
        <f>A8-A$15</f>
        <v>1</v>
      </c>
      <c r="K8" s="1">
        <f t="shared" si="4"/>
        <v>-41181.968906667971</v>
      </c>
      <c r="L8">
        <f t="shared" si="5"/>
        <v>-41181.968906667971</v>
      </c>
      <c r="M8">
        <f t="shared" si="6"/>
        <v>1</v>
      </c>
      <c r="O8" t="s">
        <v>20</v>
      </c>
      <c r="P8">
        <v>9925.559739747785</v>
      </c>
      <c r="Q8">
        <v>7759.9223192977279</v>
      </c>
      <c r="R8">
        <v>8236.6084782655234</v>
      </c>
      <c r="T8" s="1">
        <f t="shared" si="10"/>
        <v>-0.86410040524496823</v>
      </c>
      <c r="U8" s="1">
        <f t="shared" si="7"/>
        <v>-0.89642400104775255</v>
      </c>
      <c r="V8" s="1">
        <f t="shared" si="8"/>
        <v>-0.88249582293380258</v>
      </c>
      <c r="Y8" t="s">
        <v>30</v>
      </c>
      <c r="Z8">
        <v>9789</v>
      </c>
      <c r="AA8">
        <v>8347</v>
      </c>
      <c r="AB8">
        <v>8873</v>
      </c>
      <c r="AD8" s="1">
        <f t="shared" si="9"/>
        <v>-0.86849811929070397</v>
      </c>
      <c r="AE8" s="1">
        <f t="shared" si="0"/>
        <v>-0.89029663411620907</v>
      </c>
      <c r="AF8" s="1">
        <f t="shared" si="0"/>
        <v>-0.88015775469684898</v>
      </c>
    </row>
    <row r="9" spans="1:32" x14ac:dyDescent="0.25">
      <c r="A9">
        <v>7</v>
      </c>
      <c r="B9" t="s">
        <v>8</v>
      </c>
      <c r="C9">
        <v>27997.42056344583</v>
      </c>
      <c r="D9">
        <v>28895.349567196954</v>
      </c>
      <c r="E9">
        <v>28399.605956537944</v>
      </c>
      <c r="G9" s="1">
        <f t="shared" si="1"/>
        <v>-6.1149574071807856E-2</v>
      </c>
      <c r="H9" s="1">
        <f t="shared" si="2"/>
        <v>0.17150561013494534</v>
      </c>
      <c r="I9" s="1">
        <f t="shared" si="3"/>
        <v>9.7110519654282509E-2</v>
      </c>
      <c r="J9">
        <f>A9-A$15</f>
        <v>2</v>
      </c>
      <c r="K9" s="1">
        <f t="shared" si="4"/>
        <v>-43005.507880803692</v>
      </c>
      <c r="L9">
        <f t="shared" si="5"/>
        <v>-86011.015761607385</v>
      </c>
      <c r="M9">
        <f t="shared" si="6"/>
        <v>4</v>
      </c>
      <c r="O9" t="s">
        <v>21</v>
      </c>
      <c r="P9">
        <v>8913.4653595375203</v>
      </c>
      <c r="Q9">
        <v>9193.3228857911836</v>
      </c>
      <c r="R9">
        <v>9024.5109831921291</v>
      </c>
      <c r="T9" s="1">
        <f t="shared" si="10"/>
        <v>-0.10196849414519596</v>
      </c>
      <c r="U9" s="1">
        <f t="shared" si="7"/>
        <v>0.18471841695229474</v>
      </c>
      <c r="V9" s="1">
        <f t="shared" si="8"/>
        <v>9.5658608395153832E-2</v>
      </c>
      <c r="Y9" t="s">
        <v>31</v>
      </c>
      <c r="Z9">
        <v>9120</v>
      </c>
      <c r="AA9">
        <v>9684</v>
      </c>
      <c r="AB9">
        <v>9214</v>
      </c>
      <c r="AD9" s="1">
        <f t="shared" si="9"/>
        <v>-6.8342016549187867E-2</v>
      </c>
      <c r="AE9" s="1">
        <f t="shared" si="0"/>
        <v>0.16017730921289086</v>
      </c>
      <c r="AF9" s="1">
        <f t="shared" si="0"/>
        <v>3.8431195762425333E-2</v>
      </c>
    </row>
    <row r="10" spans="1:32" x14ac:dyDescent="0.25">
      <c r="A10">
        <v>8</v>
      </c>
      <c r="B10" t="s">
        <v>9</v>
      </c>
      <c r="C10">
        <v>15829.49279041336</v>
      </c>
      <c r="D10">
        <v>18139.784175108914</v>
      </c>
      <c r="E10">
        <v>19088.644639856586</v>
      </c>
      <c r="G10" s="1">
        <f t="shared" si="1"/>
        <v>-0.43460888639574308</v>
      </c>
      <c r="H10" s="1">
        <f t="shared" si="2"/>
        <v>-0.3722247888739213</v>
      </c>
      <c r="I10" s="1">
        <f t="shared" si="3"/>
        <v>-0.32785529950417702</v>
      </c>
      <c r="J10">
        <f>A10-A$15</f>
        <v>3</v>
      </c>
      <c r="K10" s="1">
        <f t="shared" si="4"/>
        <v>-55173.435653836168</v>
      </c>
      <c r="L10">
        <f t="shared" si="5"/>
        <v>-165520.3069615085</v>
      </c>
      <c r="M10">
        <f t="shared" si="6"/>
        <v>9</v>
      </c>
      <c r="O10" t="s">
        <v>22</v>
      </c>
      <c r="P10">
        <v>4973.4996467234032</v>
      </c>
      <c r="Q10">
        <v>5708.5100189684563</v>
      </c>
      <c r="R10">
        <v>5998.3048651553327</v>
      </c>
      <c r="T10" s="1">
        <f t="shared" si="10"/>
        <v>-0.44202401130086899</v>
      </c>
      <c r="U10" s="1">
        <f t="shared" si="7"/>
        <v>-0.37905911824425409</v>
      </c>
      <c r="V10" s="1">
        <f t="shared" si="8"/>
        <v>-0.33533186714194391</v>
      </c>
      <c r="Y10" t="s">
        <v>32</v>
      </c>
      <c r="Z10">
        <v>5231</v>
      </c>
      <c r="AA10">
        <v>5980</v>
      </c>
      <c r="AB10">
        <v>5861</v>
      </c>
      <c r="AD10" s="1">
        <f t="shared" si="9"/>
        <v>-0.42642543859649124</v>
      </c>
      <c r="AE10" s="1">
        <f t="shared" si="0"/>
        <v>-0.38248657579512596</v>
      </c>
      <c r="AF10" s="1">
        <f t="shared" si="0"/>
        <v>-0.36390275667462557</v>
      </c>
    </row>
    <row r="11" spans="1:32" x14ac:dyDescent="0.25">
      <c r="A11">
        <v>9</v>
      </c>
      <c r="B11" t="s">
        <v>13</v>
      </c>
      <c r="C11">
        <v>43302.509426314537</v>
      </c>
      <c r="D11">
        <v>37521.104212295671</v>
      </c>
      <c r="E11">
        <v>41466.469993738923</v>
      </c>
      <c r="G11" s="1">
        <f t="shared" si="1"/>
        <v>1.7355588710043417</v>
      </c>
      <c r="H11" s="1">
        <f t="shared" si="2"/>
        <v>1.0684427030714871</v>
      </c>
      <c r="I11" s="1">
        <f t="shared" si="3"/>
        <v>1.1723108568514093</v>
      </c>
      <c r="J11">
        <f>A11-A$15</f>
        <v>4</v>
      </c>
      <c r="K11" s="1">
        <f t="shared" si="4"/>
        <v>-27700.41901793499</v>
      </c>
      <c r="L11">
        <f t="shared" si="5"/>
        <v>-110801.67607173996</v>
      </c>
      <c r="M11">
        <f t="shared" si="6"/>
        <v>16</v>
      </c>
      <c r="O11" t="s">
        <v>23</v>
      </c>
      <c r="P11">
        <v>13807.857265591931</v>
      </c>
      <c r="Q11">
        <v>12317.124684536469</v>
      </c>
      <c r="R11">
        <v>13284.488465400111</v>
      </c>
      <c r="T11" s="1">
        <f t="shared" si="10"/>
        <v>1.7762859648916836</v>
      </c>
      <c r="U11" s="1">
        <f t="shared" si="7"/>
        <v>1.1576776853519841</v>
      </c>
      <c r="V11" s="1">
        <f t="shared" si="8"/>
        <v>1.2147071154337026</v>
      </c>
      <c r="Y11" t="s">
        <v>33</v>
      </c>
      <c r="Z11">
        <v>13959</v>
      </c>
      <c r="AA11">
        <v>12881</v>
      </c>
      <c r="AB11">
        <v>13768</v>
      </c>
      <c r="AD11" s="1">
        <f t="shared" si="9"/>
        <v>1.6685146243548079</v>
      </c>
      <c r="AE11" s="1">
        <f t="shared" si="0"/>
        <v>1.1540133779264214</v>
      </c>
      <c r="AF11" s="1">
        <f t="shared" si="0"/>
        <v>1.3490871864869476</v>
      </c>
    </row>
    <row r="12" spans="1:32" x14ac:dyDescent="0.25">
      <c r="B12" s="5" t="s">
        <v>0</v>
      </c>
      <c r="G12" s="4">
        <f>SUM(G3:G11)/COUNTA(B2:B11)</f>
        <v>0.69421462951551127</v>
      </c>
      <c r="H12" s="4">
        <f t="shared" ref="H12:I12" si="11">SUM(H3:H11)/COUNTA(C2:C11)</f>
        <v>0.77199191758471708</v>
      </c>
      <c r="I12" s="4">
        <f t="shared" si="11"/>
        <v>0.60916306399116316</v>
      </c>
      <c r="L12">
        <f t="shared" ref="L12:M12" si="12">SUM(L3:L11)</f>
        <v>-159320.48548717092</v>
      </c>
      <c r="M12">
        <f t="shared" si="12"/>
        <v>60</v>
      </c>
      <c r="T12" s="4">
        <f>SUM(T3:T11)/COUNTA(O2:O11)</f>
        <v>0.70870105637710767</v>
      </c>
      <c r="U12" s="4">
        <f t="shared" ref="U12" si="13">SUM(U3:U11)/COUNTA(P2:P11)</f>
        <v>0.76984786401540717</v>
      </c>
      <c r="V12" s="4">
        <f t="shared" ref="V12" si="14">SUM(V3:V11)/COUNTA(Q2:Q11)</f>
        <v>0.62098913830215907</v>
      </c>
      <c r="AD12" s="4">
        <f>SUM(AD3:AD11)/COUNTA(Y2:Y11)</f>
        <v>0.67876310573376464</v>
      </c>
      <c r="AE12" s="4">
        <f t="shared" ref="AE12" si="15">SUM(AE3:AE11)/COUNTA(Z2:Z11)</f>
        <v>0.77446084729572506</v>
      </c>
      <c r="AF12" s="4">
        <f t="shared" ref="AF12" si="16">SUM(AF3:AF11)/COUNTA(AA2:AA11)</f>
        <v>0.61600836895563915</v>
      </c>
    </row>
    <row r="13" spans="1:32" x14ac:dyDescent="0.25">
      <c r="G13"/>
      <c r="H13"/>
      <c r="I13"/>
      <c r="T13" s="4"/>
      <c r="U13" s="4"/>
      <c r="V13" s="4"/>
      <c r="AD13" s="4"/>
      <c r="AE13" s="4"/>
      <c r="AF13" s="4"/>
    </row>
    <row r="14" spans="1:32" x14ac:dyDescent="0.25">
      <c r="A14" t="s">
        <v>40</v>
      </c>
      <c r="C14" s="1" t="s">
        <v>41</v>
      </c>
      <c r="J14" s="2" t="s">
        <v>43</v>
      </c>
    </row>
    <row r="15" spans="1:32" x14ac:dyDescent="0.25">
      <c r="A15">
        <f>AVERAGE(A3:A11)</f>
        <v>5</v>
      </c>
      <c r="C15">
        <f>AVERAGE(C3:C11)</f>
        <v>71002.928444249526</v>
      </c>
      <c r="J15" s="2">
        <f>L12/M12</f>
        <v>-2655.341424786182</v>
      </c>
    </row>
    <row r="16" spans="1:32" x14ac:dyDescent="0.25">
      <c r="J16" s="2"/>
    </row>
    <row r="17" spans="10:10" x14ac:dyDescent="0.25">
      <c r="J17" s="2" t="s">
        <v>42</v>
      </c>
    </row>
    <row r="18" spans="10:10" x14ac:dyDescent="0.25">
      <c r="J18" s="6">
        <f>J15/C15</f>
        <v>-3.7397632505694715E-2</v>
      </c>
    </row>
    <row r="37" spans="7:9" x14ac:dyDescent="0.25">
      <c r="G37" s="3"/>
      <c r="H37" s="3"/>
      <c r="I37" s="3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Trend1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VietHoa</dc:creator>
  <cp:lastModifiedBy>Mathieu Jehanno</cp:lastModifiedBy>
  <dcterms:created xsi:type="dcterms:W3CDTF">2020-03-31T07:17:02Z</dcterms:created>
  <dcterms:modified xsi:type="dcterms:W3CDTF">2024-04-25T09:48:52Z</dcterms:modified>
</cp:coreProperties>
</file>